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eff\AppData\Local\Microsoft\Windows\INetCache\Content.Outlook\4O8ER7W2\"/>
    </mc:Choice>
  </mc:AlternateContent>
  <xr:revisionPtr revIDLastSave="0" documentId="13_ncr:1_{FD6988E1-4F80-480D-9C7F-F5BC8243AFDB}" xr6:coauthVersionLast="47" xr6:coauthVersionMax="47" xr10:uidLastSave="{00000000-0000-0000-0000-000000000000}"/>
  <bookViews>
    <workbookView xWindow="-120" yWindow="-120" windowWidth="29040" windowHeight="15840" xr2:uid="{EF787E79-F2E3-4C6B-9013-180204957AC3}"/>
  </bookViews>
  <sheets>
    <sheet name="Loan Projections"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 i="1" l="1"/>
  <c r="K57" i="1"/>
  <c r="L61" i="1"/>
  <c r="AB35" i="1"/>
  <c r="AB33" i="1"/>
  <c r="AB31" i="1"/>
  <c r="AB29" i="1"/>
  <c r="AL57" i="1"/>
  <c r="AK57" i="1"/>
  <c r="AJ57" i="1"/>
  <c r="AI57" i="1"/>
  <c r="AH57" i="1"/>
  <c r="AG57" i="1"/>
  <c r="AF57" i="1"/>
  <c r="AE57" i="1"/>
  <c r="Z50" i="1"/>
  <c r="AD46" i="1"/>
  <c r="Z44" i="1"/>
  <c r="V41" i="1"/>
  <c r="T39" i="1"/>
  <c r="Z27" i="1"/>
  <c r="Z25" i="1"/>
  <c r="X23" i="1"/>
  <c r="X21" i="1"/>
  <c r="V19" i="1"/>
  <c r="T17" i="1"/>
  <c r="E61" i="1" l="1"/>
  <c r="F56" i="1"/>
  <c r="G56" i="1" s="1"/>
  <c r="F52" i="1"/>
  <c r="G52" i="1" s="1"/>
  <c r="F47" i="1"/>
  <c r="G47" i="1" s="1"/>
  <c r="F37" i="1"/>
  <c r="F61" i="1" l="1"/>
  <c r="G61" i="1" s="1"/>
  <c r="G37" i="1"/>
  <c r="N44" i="1" l="1"/>
  <c r="L44" i="1" s="1"/>
  <c r="Y44" i="1" s="1"/>
  <c r="N45" i="1"/>
  <c r="AB45" i="1" s="1"/>
  <c r="N55" i="1"/>
  <c r="N54" i="1"/>
  <c r="N51" i="1"/>
  <c r="N50" i="1"/>
  <c r="L50" i="1" s="1"/>
  <c r="Y50" i="1" s="1"/>
  <c r="N49" i="1"/>
  <c r="N46" i="1"/>
  <c r="L46" i="1" s="1"/>
  <c r="AC46" i="1" s="1"/>
  <c r="N43" i="1"/>
  <c r="N42" i="1"/>
  <c r="N41" i="1"/>
  <c r="L41" i="1" s="1"/>
  <c r="N40" i="1"/>
  <c r="N39" i="1"/>
  <c r="L39" i="1" s="1"/>
  <c r="S39" i="1" s="1"/>
  <c r="N36" i="1"/>
  <c r="N35" i="1"/>
  <c r="L35" i="1" s="1"/>
  <c r="N34" i="1"/>
  <c r="N33" i="1"/>
  <c r="L33" i="1" s="1"/>
  <c r="N32" i="1"/>
  <c r="N31" i="1"/>
  <c r="L31" i="1" s="1"/>
  <c r="N30" i="1"/>
  <c r="N29" i="1"/>
  <c r="L29" i="1" s="1"/>
  <c r="N28" i="1"/>
  <c r="N27" i="1"/>
  <c r="L27" i="1" s="1"/>
  <c r="N26" i="1"/>
  <c r="N25" i="1"/>
  <c r="L25" i="1" s="1"/>
  <c r="N24" i="1"/>
  <c r="X24" i="1" s="1"/>
  <c r="N23" i="1"/>
  <c r="L23" i="1" s="1"/>
  <c r="N22" i="1"/>
  <c r="N21" i="1"/>
  <c r="N20" i="1"/>
  <c r="N19" i="1"/>
  <c r="L19" i="1" s="1"/>
  <c r="N18" i="1"/>
  <c r="C18" i="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L17" i="1"/>
  <c r="S17" i="1" s="1"/>
  <c r="L55" i="1" l="1"/>
  <c r="AC55" i="1" s="1"/>
  <c r="AC57" i="1" s="1"/>
  <c r="AD55" i="1"/>
  <c r="AD57" i="1" s="1"/>
  <c r="L54" i="1"/>
  <c r="J54" i="1" s="1"/>
  <c r="Z54" i="1"/>
  <c r="L51" i="1"/>
  <c r="AA51" i="1" s="1"/>
  <c r="AB51" i="1"/>
  <c r="L49" i="1"/>
  <c r="W49" i="1" s="1"/>
  <c r="X49" i="1"/>
  <c r="L45" i="1"/>
  <c r="J45" i="1" s="1"/>
  <c r="L43" i="1"/>
  <c r="Y43" i="1" s="1"/>
  <c r="Z43" i="1"/>
  <c r="L42" i="1"/>
  <c r="J42" i="1" s="1"/>
  <c r="Q42" i="1" s="1"/>
  <c r="X42" i="1"/>
  <c r="L40" i="1"/>
  <c r="U40" i="1" s="1"/>
  <c r="V40" i="1"/>
  <c r="L36" i="1"/>
  <c r="AA36" i="1" s="1"/>
  <c r="AB36" i="1"/>
  <c r="L34" i="1"/>
  <c r="AA34" i="1" s="1"/>
  <c r="AB34" i="1"/>
  <c r="L32" i="1"/>
  <c r="AA32" i="1" s="1"/>
  <c r="AB32" i="1"/>
  <c r="L30" i="1"/>
  <c r="J30" i="1" s="1"/>
  <c r="AB30" i="1"/>
  <c r="L28" i="1"/>
  <c r="Y28" i="1" s="1"/>
  <c r="Z28" i="1"/>
  <c r="L26" i="1"/>
  <c r="J26" i="1" s="1"/>
  <c r="Z26" i="1"/>
  <c r="L24" i="1"/>
  <c r="W24" i="1" s="1"/>
  <c r="L22" i="1"/>
  <c r="X22" i="1"/>
  <c r="L20" i="1"/>
  <c r="U20" i="1" s="1"/>
  <c r="V20" i="1"/>
  <c r="L18" i="1"/>
  <c r="S18" i="1" s="1"/>
  <c r="S57" i="1" s="1"/>
  <c r="T18" i="1"/>
  <c r="T57" i="1" s="1"/>
  <c r="J29" i="1"/>
  <c r="AA29" i="1"/>
  <c r="J19" i="1"/>
  <c r="U19" i="1"/>
  <c r="Y54" i="1"/>
  <c r="J41" i="1"/>
  <c r="Q41" i="1" s="1"/>
  <c r="U41" i="1"/>
  <c r="J23" i="1"/>
  <c r="O23" i="1" s="1"/>
  <c r="W23" i="1"/>
  <c r="J31" i="1"/>
  <c r="Q31" i="1" s="1"/>
  <c r="AA31" i="1"/>
  <c r="J25" i="1"/>
  <c r="Q25" i="1" s="1"/>
  <c r="Y25" i="1"/>
  <c r="AA45" i="1"/>
  <c r="J22" i="1"/>
  <c r="Q22" i="1" s="1"/>
  <c r="W22" i="1"/>
  <c r="J33" i="1"/>
  <c r="Q33" i="1" s="1"/>
  <c r="AA33" i="1"/>
  <c r="J35" i="1"/>
  <c r="AA35" i="1"/>
  <c r="J27" i="1"/>
  <c r="O27" i="1" s="1"/>
  <c r="Y27" i="1"/>
  <c r="L21" i="1"/>
  <c r="W21" i="1" s="1"/>
  <c r="J44" i="1"/>
  <c r="J24" i="1"/>
  <c r="Q24" i="1" s="1"/>
  <c r="Q19" i="1"/>
  <c r="O19" i="1"/>
  <c r="Q35" i="1"/>
  <c r="O35" i="1"/>
  <c r="Q29" i="1"/>
  <c r="O29" i="1"/>
  <c r="N61" i="1"/>
  <c r="J17" i="1"/>
  <c r="J36" i="1"/>
  <c r="J39" i="1"/>
  <c r="J43" i="1"/>
  <c r="Q43" i="1" s="1"/>
  <c r="J50" i="1"/>
  <c r="Q50" i="1" s="1"/>
  <c r="L47" i="1" l="1"/>
  <c r="M47" i="1" s="1"/>
  <c r="W42" i="1"/>
  <c r="W57" i="1" s="1"/>
  <c r="L56" i="1"/>
  <c r="M56" i="1" s="1"/>
  <c r="J55" i="1"/>
  <c r="Q55" i="1" s="1"/>
  <c r="J51" i="1"/>
  <c r="Q51" i="1" s="1"/>
  <c r="L52" i="1"/>
  <c r="M52" i="1" s="1"/>
  <c r="J49" i="1"/>
  <c r="Q49" i="1" s="1"/>
  <c r="X57" i="1"/>
  <c r="J40" i="1"/>
  <c r="Q40" i="1" s="1"/>
  <c r="V57" i="1"/>
  <c r="U57" i="1"/>
  <c r="J34" i="1"/>
  <c r="Q34" i="1" s="1"/>
  <c r="J32" i="1"/>
  <c r="Q32" i="1" s="1"/>
  <c r="AB57" i="1"/>
  <c r="Q30" i="1"/>
  <c r="O30" i="1"/>
  <c r="AA30" i="1"/>
  <c r="AA57" i="1" s="1"/>
  <c r="J28" i="1"/>
  <c r="O28" i="1" s="1"/>
  <c r="Z57" i="1"/>
  <c r="Q26" i="1"/>
  <c r="O26" i="1"/>
  <c r="Y26" i="1"/>
  <c r="Y57" i="1" s="1"/>
  <c r="J20" i="1"/>
  <c r="Q20" i="1" s="1"/>
  <c r="J18" i="1"/>
  <c r="Q18" i="1" s="1"/>
  <c r="O25" i="1"/>
  <c r="Q27" i="1"/>
  <c r="O31" i="1"/>
  <c r="O22" i="1"/>
  <c r="O33" i="1"/>
  <c r="Q23" i="1"/>
  <c r="Q39" i="1"/>
  <c r="Q54" i="1"/>
  <c r="L37" i="1"/>
  <c r="O24" i="1"/>
  <c r="J21" i="1"/>
  <c r="Q28" i="1"/>
  <c r="Q17" i="1"/>
  <c r="O17" i="1"/>
  <c r="Q36" i="1"/>
  <c r="O36" i="1"/>
  <c r="J56" i="1" l="1"/>
  <c r="K67" i="1"/>
  <c r="K66" i="1"/>
  <c r="J52" i="1"/>
  <c r="O34" i="1"/>
  <c r="AN57" i="1"/>
  <c r="O32" i="1"/>
  <c r="AM57" i="1"/>
  <c r="O20" i="1"/>
  <c r="J37" i="1"/>
  <c r="O18" i="1"/>
  <c r="K65" i="1"/>
  <c r="M37" i="1"/>
  <c r="Q21" i="1"/>
  <c r="O21" i="1"/>
  <c r="J46" i="1"/>
  <c r="J47" i="1" s="1"/>
  <c r="J61" i="1" l="1"/>
  <c r="I61" i="1" s="1"/>
  <c r="M61" i="1"/>
  <c r="K48" i="1"/>
  <c r="K53" i="1"/>
  <c r="K38" i="1"/>
  <c r="Q46" i="1"/>
  <c r="O61" i="1" l="1"/>
  <c r="K68" i="1"/>
  <c r="L66" i="1" s="1"/>
  <c r="K61" i="1"/>
  <c r="L65" i="1" l="1"/>
  <c r="L67" i="1"/>
  <c r="L68" i="1" l="1"/>
</calcChain>
</file>

<file path=xl/sharedStrings.xml><?xml version="1.0" encoding="utf-8"?>
<sst xmlns="http://schemas.openxmlformats.org/spreadsheetml/2006/main" count="152" uniqueCount="46">
  <si>
    <t>SSBCI</t>
  </si>
  <si>
    <t>Loan Participation Program Details</t>
  </si>
  <si>
    <t xml:space="preserve"> </t>
  </si>
  <si>
    <t>TESTING THIS APPROACH</t>
  </si>
  <si>
    <t>EXAMPLE OF MULTIPLE DEALS OF VARYING SIZES</t>
  </si>
  <si>
    <t>INPUT</t>
  </si>
  <si>
    <t>#</t>
  </si>
  <si>
    <t>HERE</t>
  </si>
  <si>
    <t>of</t>
  </si>
  <si>
    <t>Project</t>
  </si>
  <si>
    <t>Required</t>
  </si>
  <si>
    <t>Maximum</t>
  </si>
  <si>
    <t>Resulting</t>
  </si>
  <si>
    <t>Project Size Ranges</t>
  </si>
  <si>
    <t>Deals</t>
  </si>
  <si>
    <t>Size</t>
  </si>
  <si>
    <t>Leverage</t>
  </si>
  <si>
    <t>Private Funds</t>
  </si>
  <si>
    <t>SSBCI Funds</t>
  </si>
  <si>
    <t>Check</t>
  </si>
  <si>
    <t>Up to $50,000</t>
  </si>
  <si>
    <t>1:1</t>
  </si>
  <si>
    <t>$50,001 to $250,000</t>
  </si>
  <si>
    <t>3:1</t>
  </si>
  <si>
    <t>$250,001 to $1,000,000</t>
  </si>
  <si>
    <t>5:1</t>
  </si>
  <si>
    <t>10:1</t>
  </si>
  <si>
    <t>$1,000,001 &amp; Greater</t>
  </si>
  <si>
    <t>Cumulative</t>
  </si>
  <si>
    <t>%</t>
  </si>
  <si>
    <t>Aggregated</t>
  </si>
  <si>
    <t>5 yr loans</t>
  </si>
  <si>
    <t>7 yr loans</t>
  </si>
  <si>
    <t>10 yr loans</t>
  </si>
  <si>
    <t>NOTE: This is before loan recycling</t>
  </si>
  <si>
    <t>Totals</t>
  </si>
  <si>
    <t>5 year loans</t>
  </si>
  <si>
    <t>7 year loans</t>
  </si>
  <si>
    <t>10 year loans</t>
  </si>
  <si>
    <t>Participation</t>
  </si>
  <si>
    <t>Average</t>
  </si>
  <si>
    <t xml:space="preserve">SSBCI </t>
  </si>
  <si>
    <t>Amount</t>
  </si>
  <si>
    <t>SAMPLE SSBCI LENDING ACTIVITY</t>
  </si>
  <si>
    <t>You have to insert a 1 into this column</t>
  </si>
  <si>
    <t>if you add a dollar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</si>
</sst>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0" fillId="0" borderId="0" xfId="0" applyAlignment="1">
      <alignment horizontal="left"/>
    </xf>
    <xf numFmtId="0" fontId="0" fillId="0" borderId="1" xfId="0" applyBorder="1"/>
    <xf numFmtId="0" fontId="3" fillId="2" borderId="0" xfId="0" applyFont="1" applyFill="1"/>
    <xf numFmtId="0" fontId="0" fillId="2" borderId="0" xfId="0" applyFill="1"/>
    <xf numFmtId="0" fontId="2" fillId="2" borderId="0" xfId="0" applyFont="1" applyFill="1" applyAlignment="1">
      <alignment horizontal="right"/>
    </xf>
    <xf numFmtId="0" fontId="0" fillId="0" borderId="0" xfId="0" quotePrefix="1" applyAlignment="1">
      <alignment horizontal="right"/>
    </xf>
    <xf numFmtId="0" fontId="0" fillId="0" borderId="0" xfId="0" applyAlignment="1">
      <alignment horizontal="right"/>
    </xf>
    <xf numFmtId="0" fontId="0" fillId="0" borderId="1" xfId="0" applyBorder="1" applyAlignment="1">
      <alignment horizontal="right"/>
    </xf>
    <xf numFmtId="0" fontId="2" fillId="2" borderId="1" xfId="0" applyFont="1" applyFill="1" applyBorder="1" applyAlignment="1">
      <alignment horizontal="right"/>
    </xf>
    <xf numFmtId="6" fontId="0" fillId="0" borderId="0" xfId="0" applyNumberFormat="1" applyAlignment="1">
      <alignment horizontal="right"/>
    </xf>
    <xf numFmtId="20" fontId="0" fillId="0" borderId="0" xfId="0" quotePrefix="1" applyNumberFormat="1"/>
    <xf numFmtId="9" fontId="0" fillId="2" borderId="0" xfId="0" quotePrefix="1" applyNumberFormat="1" applyFill="1"/>
    <xf numFmtId="164" fontId="0" fillId="0" borderId="0" xfId="0" applyNumberFormat="1"/>
    <xf numFmtId="6" fontId="0" fillId="3" borderId="0" xfId="0" applyNumberFormat="1" applyFill="1" applyAlignment="1">
      <alignment horizontal="right"/>
    </xf>
    <xf numFmtId="20" fontId="0" fillId="2" borderId="0" xfId="0" quotePrefix="1" applyNumberFormat="1" applyFill="1"/>
    <xf numFmtId="0" fontId="0" fillId="0" borderId="0" xfId="0" quotePrefix="1"/>
    <xf numFmtId="9" fontId="0" fillId="0" borderId="0" xfId="0" applyNumberFormat="1"/>
    <xf numFmtId="6" fontId="0" fillId="2" borderId="2" xfId="0" applyNumberFormat="1" applyFill="1" applyBorder="1" applyAlignment="1">
      <alignment horizontal="right"/>
    </xf>
    <xf numFmtId="164" fontId="0" fillId="2" borderId="2" xfId="0" applyNumberFormat="1" applyFill="1" applyBorder="1"/>
    <xf numFmtId="0" fontId="2" fillId="0" borderId="0" xfId="0" applyFont="1"/>
    <xf numFmtId="6" fontId="4" fillId="0" borderId="0" xfId="0" applyNumberFormat="1" applyFont="1" applyAlignment="1">
      <alignment horizontal="right"/>
    </xf>
    <xf numFmtId="165" fontId="0" fillId="3" borderId="0" xfId="0" applyNumberFormat="1" applyFill="1" applyAlignment="1">
      <alignment horizontal="right"/>
    </xf>
    <xf numFmtId="165" fontId="0" fillId="0" borderId="0" xfId="0" applyNumberFormat="1"/>
    <xf numFmtId="165" fontId="4" fillId="0" borderId="0" xfId="0" applyNumberFormat="1" applyFont="1"/>
    <xf numFmtId="0" fontId="0" fillId="0" borderId="0" xfId="0" applyAlignment="1">
      <alignment horizontal="center"/>
    </xf>
    <xf numFmtId="0" fontId="0" fillId="0" borderId="1" xfId="0" applyBorder="1" applyAlignment="1">
      <alignment horizontal="center"/>
    </xf>
    <xf numFmtId="0" fontId="0" fillId="2" borderId="0" xfId="0" applyFill="1" applyAlignment="1">
      <alignment horizontal="center"/>
    </xf>
    <xf numFmtId="20" fontId="0" fillId="0" borderId="0" xfId="0" quotePrefix="1" applyNumberFormat="1" applyAlignment="1">
      <alignment horizontal="center"/>
    </xf>
    <xf numFmtId="6" fontId="4" fillId="3" borderId="0" xfId="0" applyNumberFormat="1" applyFont="1" applyFill="1" applyAlignment="1">
      <alignment horizontal="right"/>
    </xf>
    <xf numFmtId="6" fontId="0" fillId="2" borderId="0" xfId="0" applyNumberFormat="1" applyFill="1" applyBorder="1" applyAlignment="1">
      <alignment horizontal="right"/>
    </xf>
    <xf numFmtId="0" fontId="0" fillId="0" borderId="0" xfId="0" applyBorder="1" applyAlignment="1">
      <alignment horizontal="right"/>
    </xf>
    <xf numFmtId="6" fontId="0" fillId="0" borderId="0" xfId="0" applyNumberFormat="1" applyFill="1" applyAlignment="1">
      <alignment horizontal="right"/>
    </xf>
    <xf numFmtId="6" fontId="0" fillId="0" borderId="0" xfId="0" applyNumberFormat="1" applyFont="1" applyFill="1" applyAlignment="1">
      <alignment horizontal="right"/>
    </xf>
    <xf numFmtId="6" fontId="0" fillId="4" borderId="0" xfId="0" applyNumberFormat="1" applyFill="1" applyAlignment="1">
      <alignment horizontal="right"/>
    </xf>
    <xf numFmtId="6" fontId="4" fillId="4" borderId="0" xfId="0" applyNumberFormat="1" applyFont="1" applyFill="1" applyAlignment="1">
      <alignment horizontal="right"/>
    </xf>
    <xf numFmtId="165" fontId="0" fillId="4" borderId="0" xfId="0" applyNumberFormat="1" applyFill="1"/>
    <xf numFmtId="0" fontId="0" fillId="4" borderId="0" xfId="0" applyFill="1" applyAlignment="1">
      <alignment horizontal="right"/>
    </xf>
    <xf numFmtId="0" fontId="0" fillId="4" borderId="0" xfId="0" applyFill="1"/>
    <xf numFmtId="6" fontId="0" fillId="5" borderId="0" xfId="0" applyNumberFormat="1" applyFill="1" applyAlignment="1">
      <alignment horizontal="right"/>
    </xf>
    <xf numFmtId="6" fontId="4" fillId="5" borderId="0" xfId="0" applyNumberFormat="1" applyFont="1" applyFill="1" applyAlignment="1">
      <alignment horizontal="right"/>
    </xf>
    <xf numFmtId="165" fontId="0" fillId="5" borderId="0" xfId="0" applyNumberFormat="1" applyFill="1"/>
    <xf numFmtId="0" fontId="0" fillId="5" borderId="0" xfId="0" applyFill="1"/>
    <xf numFmtId="165" fontId="5" fillId="2" borderId="0" xfId="1" applyNumberFormat="1" applyFont="1" applyFill="1"/>
    <xf numFmtId="0" fontId="6" fillId="0" borderId="0" xfId="0" applyFont="1"/>
    <xf numFmtId="0" fontId="2" fillId="0" borderId="0" xfId="0" applyFont="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825500</xdr:colOff>
      <xdr:row>61</xdr:row>
      <xdr:rowOff>0</xdr:rowOff>
    </xdr:from>
    <xdr:to>
      <xdr:col>8</xdr:col>
      <xdr:colOff>190500</xdr:colOff>
      <xdr:row>64</xdr:row>
      <xdr:rowOff>76200</xdr:rowOff>
    </xdr:to>
    <xdr:cxnSp macro="">
      <xdr:nvCxnSpPr>
        <xdr:cNvPr id="3" name="Straight Arrow Connector 2">
          <a:extLst>
            <a:ext uri="{FF2B5EF4-FFF2-40B4-BE49-F238E27FC236}">
              <a16:creationId xmlns:a16="http://schemas.microsoft.com/office/drawing/2014/main" id="{112F51ED-4A00-429D-B544-935A0EDFEE2E}"/>
            </a:ext>
          </a:extLst>
        </xdr:cNvPr>
        <xdr:cNvCxnSpPr/>
      </xdr:nvCxnSpPr>
      <xdr:spPr>
        <a:xfrm flipV="1">
          <a:off x="6502400" y="11722100"/>
          <a:ext cx="876300" cy="6477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1257300</xdr:colOff>
      <xdr:row>64</xdr:row>
      <xdr:rowOff>177800</xdr:rowOff>
    </xdr:from>
    <xdr:to>
      <xdr:col>4</xdr:col>
      <xdr:colOff>241300</xdr:colOff>
      <xdr:row>68</xdr:row>
      <xdr:rowOff>12700</xdr:rowOff>
    </xdr:to>
    <xdr:cxnSp macro="">
      <xdr:nvCxnSpPr>
        <xdr:cNvPr id="4" name="Straight Arrow Connector 3">
          <a:extLst>
            <a:ext uri="{FF2B5EF4-FFF2-40B4-BE49-F238E27FC236}">
              <a16:creationId xmlns:a16="http://schemas.microsoft.com/office/drawing/2014/main" id="{028FB0BB-B5DF-4BBD-9020-96DFF4A025D5}"/>
            </a:ext>
          </a:extLst>
        </xdr:cNvPr>
        <xdr:cNvCxnSpPr/>
      </xdr:nvCxnSpPr>
      <xdr:spPr>
        <a:xfrm flipV="1">
          <a:off x="3086100" y="12471400"/>
          <a:ext cx="1104900" cy="622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292100</xdr:colOff>
      <xdr:row>75</xdr:row>
      <xdr:rowOff>50800</xdr:rowOff>
    </xdr:from>
    <xdr:to>
      <xdr:col>15</xdr:col>
      <xdr:colOff>558800</xdr:colOff>
      <xdr:row>110</xdr:row>
      <xdr:rowOff>76200</xdr:rowOff>
    </xdr:to>
    <xdr:sp macro="" textlink="">
      <xdr:nvSpPr>
        <xdr:cNvPr id="5" name="TextBox 4">
          <a:extLst>
            <a:ext uri="{FF2B5EF4-FFF2-40B4-BE49-F238E27FC236}">
              <a16:creationId xmlns:a16="http://schemas.microsoft.com/office/drawing/2014/main" id="{38FFB141-0EC3-4416-AB5C-84C221B3B3DE}"/>
            </a:ext>
          </a:extLst>
        </xdr:cNvPr>
        <xdr:cNvSpPr txBox="1"/>
      </xdr:nvSpPr>
      <xdr:spPr>
        <a:xfrm>
          <a:off x="1511300" y="14465300"/>
          <a:ext cx="13144500" cy="669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Jeff's Comments:</a:t>
          </a:r>
        </a:p>
        <a:p>
          <a:endParaRPr lang="en-US" sz="1400"/>
        </a:p>
        <a:p>
          <a:r>
            <a:rPr lang="en-US" sz="1400">
              <a:solidFill>
                <a:schemeClr val="dk1"/>
              </a:solidFill>
              <a:effectLst/>
              <a:latin typeface="+mn-lt"/>
              <a:ea typeface="+mn-ea"/>
              <a:cs typeface="+mn-cs"/>
            </a:rPr>
            <a:t>To Native</a:t>
          </a:r>
          <a:r>
            <a:rPr lang="en-US" sz="1400" baseline="0">
              <a:solidFill>
                <a:schemeClr val="dk1"/>
              </a:solidFill>
              <a:effectLst/>
              <a:latin typeface="+mn-lt"/>
              <a:ea typeface="+mn-ea"/>
              <a:cs typeface="+mn-cs"/>
            </a:rPr>
            <a:t> CDFI Network members</a:t>
          </a:r>
          <a:endParaRPr lang="en-US" sz="1400">
            <a:effectLst/>
          </a:endParaRPr>
        </a:p>
        <a:p>
          <a:endParaRPr lang="en-US" sz="1400" baseline="0">
            <a:solidFill>
              <a:schemeClr val="dk1"/>
            </a:solidFill>
            <a:effectLst/>
            <a:latin typeface="+mn-lt"/>
            <a:ea typeface="+mn-ea"/>
            <a:cs typeface="+mn-cs"/>
          </a:endParaRPr>
        </a:p>
        <a:p>
          <a:r>
            <a:rPr lang="en-US" sz="1400" b="1" baseline="0">
              <a:solidFill>
                <a:schemeClr val="dk1"/>
              </a:solidFill>
              <a:effectLst/>
              <a:latin typeface="+mn-lt"/>
              <a:ea typeface="+mn-ea"/>
              <a:cs typeface="+mn-cs"/>
            </a:rPr>
            <a:t>The purpose of these loan activity projections are to test your concept and to estimate what kind of leverage you can achieve, they allow you to project out some hypothetical transaction amounts and contemplate how much Private money and Public money should be in a project</a:t>
          </a:r>
          <a:endParaRPr lang="en-US" sz="1400" b="1">
            <a:effectLst/>
          </a:endParaRP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You can design the tiers / brackets for deal sizes any way you want, you just may have to tweak some of the formulas</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Input the project amount in column F</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Column L has a formula in it</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If you change column I percentage, you might have to tweak the formula for Column L</a:t>
          </a:r>
        </a:p>
        <a:p>
          <a:endParaRPr lang="en-US" sz="1400" baseline="0">
            <a:solidFill>
              <a:schemeClr val="dk1"/>
            </a:solidFill>
            <a:effectLst/>
            <a:latin typeface="+mn-lt"/>
            <a:ea typeface="+mn-ea"/>
            <a:cs typeface="+mn-cs"/>
          </a:endParaRPr>
        </a:p>
        <a:p>
          <a:r>
            <a:rPr lang="en-US" sz="1400">
              <a:effectLst/>
            </a:rPr>
            <a:t>You might also have to adjust</a:t>
          </a:r>
          <a:r>
            <a:rPr lang="en-US" sz="1400" baseline="0">
              <a:effectLst/>
            </a:rPr>
            <a:t> formulas to add up the volume of your loan types - for example, I used 5, 7 &amp; 10 year loans - you might use different terms</a:t>
          </a:r>
        </a:p>
        <a:p>
          <a:endParaRPr lang="en-US" sz="1400" baseline="0">
            <a:effectLst/>
          </a:endParaRPr>
        </a:p>
        <a:p>
          <a:r>
            <a:rPr lang="en-US" sz="1400" baseline="0">
              <a:effectLst/>
            </a:rPr>
            <a:t>I got to a final version of this spreadsheet before I input this data into the Treasury tables</a:t>
          </a:r>
        </a:p>
        <a:p>
          <a:endParaRPr lang="en-US" sz="1400" baseline="0">
            <a:effectLst/>
          </a:endParaRPr>
        </a:p>
        <a:p>
          <a:r>
            <a:rPr lang="en-US" sz="1400" baseline="0">
              <a:effectLst/>
            </a:rPr>
            <a:t>Finally, when you are done with your projections, you should prepare a list of assumptions and inlcude that with your application so when Treasury reviews your materials, they know how you arrived at your results</a:t>
          </a:r>
        </a:p>
        <a:p>
          <a:endParaRPr lang="en-US" sz="1400" baseline="0">
            <a:effectLst/>
          </a:endParaRPr>
        </a:p>
        <a:p>
          <a:r>
            <a:rPr lang="en-US" sz="1400" baseline="0">
              <a:effectLst/>
            </a:rPr>
            <a:t>I do not guaranty the accuracy of these results, this is just a tool to layout your ideas and concepts and some formulas may need to be adjusted to create YOUR most accurate set of projections </a:t>
          </a:r>
        </a:p>
        <a:p>
          <a:endParaRPr lang="en-US" sz="1400" baseline="0">
            <a:effectLst/>
          </a:endParaRPr>
        </a:p>
        <a:p>
          <a:r>
            <a:rPr lang="en-US" sz="1400" baseline="0">
              <a:effectLst/>
            </a:rPr>
            <a:t>Good luck</a:t>
          </a:r>
          <a:endParaRPr lang="en-US" sz="1400">
            <a:effectLst/>
          </a:endParaRPr>
        </a:p>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EB32A-1854-49BF-BDBB-59E5818F4041}">
  <sheetPr>
    <pageSetUpPr fitToPage="1"/>
  </sheetPr>
  <dimension ref="C4:AN70"/>
  <sheetViews>
    <sheetView tabSelected="1" zoomScale="75" zoomScaleNormal="75" workbookViewId="0">
      <selection activeCell="J105" sqref="J105"/>
    </sheetView>
  </sheetViews>
  <sheetFormatPr defaultRowHeight="15" x14ac:dyDescent="0.25"/>
  <cols>
    <col min="4" max="4" width="31.85546875" customWidth="1"/>
    <col min="6" max="6" width="16.7109375" customWidth="1"/>
    <col min="7" max="7" width="13.5703125" customWidth="1"/>
    <col min="8" max="8" width="9.140625" style="25"/>
    <col min="9" max="9" width="14.42578125" customWidth="1"/>
    <col min="10" max="10" width="15.7109375" customWidth="1"/>
    <col min="11" max="11" width="13.7109375" customWidth="1"/>
    <col min="12" max="12" width="15.7109375" customWidth="1"/>
    <col min="13" max="13" width="13.7109375" customWidth="1"/>
    <col min="14" max="14" width="14.28515625" customWidth="1"/>
    <col min="15" max="15" width="15.7109375" customWidth="1"/>
    <col min="17" max="18" width="8.7109375" customWidth="1"/>
    <col min="19" max="40" width="12.7109375" customWidth="1"/>
  </cols>
  <sheetData>
    <row r="4" spans="3:40" x14ac:dyDescent="0.25">
      <c r="D4" s="20" t="s">
        <v>43</v>
      </c>
    </row>
    <row r="6" spans="3:40" x14ac:dyDescent="0.25">
      <c r="D6" s="20" t="s">
        <v>1</v>
      </c>
    </row>
    <row r="7" spans="3:40" x14ac:dyDescent="0.25">
      <c r="C7" s="1" t="s">
        <v>2</v>
      </c>
    </row>
    <row r="8" spans="3:40" x14ac:dyDescent="0.25">
      <c r="C8" s="1" t="s">
        <v>2</v>
      </c>
      <c r="D8" s="2"/>
      <c r="E8" s="2"/>
      <c r="F8" s="2"/>
      <c r="G8" s="2"/>
      <c r="H8" s="26"/>
      <c r="I8" s="2"/>
      <c r="J8" s="2"/>
      <c r="K8" s="2"/>
      <c r="L8" s="2"/>
      <c r="M8" s="2"/>
      <c r="N8" s="2"/>
      <c r="O8" s="2"/>
    </row>
    <row r="9" spans="3:40" x14ac:dyDescent="0.25">
      <c r="C9" s="1" t="s">
        <v>2</v>
      </c>
    </row>
    <row r="10" spans="3:40" x14ac:dyDescent="0.25">
      <c r="D10" s="3" t="s">
        <v>3</v>
      </c>
      <c r="E10" s="4"/>
      <c r="F10" s="4"/>
      <c r="G10" s="4" t="s">
        <v>4</v>
      </c>
      <c r="H10" s="27"/>
      <c r="I10" s="4"/>
      <c r="J10" s="4"/>
      <c r="K10" s="4"/>
      <c r="L10" s="4"/>
      <c r="M10" s="4"/>
      <c r="N10" s="4"/>
      <c r="O10" s="4"/>
    </row>
    <row r="12" spans="3:40" x14ac:dyDescent="0.25">
      <c r="F12" s="5" t="s">
        <v>5</v>
      </c>
      <c r="I12" s="5" t="s">
        <v>5</v>
      </c>
    </row>
    <row r="13" spans="3:40" x14ac:dyDescent="0.25">
      <c r="E13" s="6" t="s">
        <v>6</v>
      </c>
      <c r="F13" s="5" t="s">
        <v>7</v>
      </c>
      <c r="G13" s="7" t="s">
        <v>40</v>
      </c>
      <c r="I13" s="5" t="s">
        <v>7</v>
      </c>
      <c r="M13" s="7" t="s">
        <v>40</v>
      </c>
    </row>
    <row r="14" spans="3:40" x14ac:dyDescent="0.25">
      <c r="E14" s="7" t="s">
        <v>8</v>
      </c>
      <c r="F14" s="5" t="s">
        <v>9</v>
      </c>
      <c r="G14" s="7" t="s">
        <v>9</v>
      </c>
      <c r="I14" s="6" t="s">
        <v>29</v>
      </c>
      <c r="J14" s="7" t="s">
        <v>10</v>
      </c>
      <c r="K14" s="7" t="s">
        <v>0</v>
      </c>
      <c r="L14" s="7" t="s">
        <v>11</v>
      </c>
      <c r="M14" s="31" t="s">
        <v>41</v>
      </c>
      <c r="N14" s="7" t="s">
        <v>9</v>
      </c>
      <c r="O14" s="7" t="s">
        <v>12</v>
      </c>
      <c r="S14">
        <v>1</v>
      </c>
      <c r="U14">
        <v>2</v>
      </c>
      <c r="W14">
        <v>3</v>
      </c>
      <c r="Y14">
        <v>4</v>
      </c>
      <c r="AA14">
        <v>5</v>
      </c>
      <c r="AC14">
        <v>6</v>
      </c>
      <c r="AE14">
        <v>7</v>
      </c>
      <c r="AG14">
        <v>8</v>
      </c>
      <c r="AI14">
        <v>9</v>
      </c>
      <c r="AK14">
        <v>10</v>
      </c>
    </row>
    <row r="15" spans="3:40" x14ac:dyDescent="0.25">
      <c r="D15" s="2" t="s">
        <v>13</v>
      </c>
      <c r="E15" s="8" t="s">
        <v>14</v>
      </c>
      <c r="F15" s="9" t="s">
        <v>15</v>
      </c>
      <c r="G15" s="8" t="s">
        <v>15</v>
      </c>
      <c r="H15" s="26" t="s">
        <v>16</v>
      </c>
      <c r="I15" s="8" t="s">
        <v>39</v>
      </c>
      <c r="J15" s="8" t="s">
        <v>17</v>
      </c>
      <c r="K15" s="8" t="s">
        <v>30</v>
      </c>
      <c r="L15" s="8" t="s">
        <v>18</v>
      </c>
      <c r="M15" s="8" t="s">
        <v>42</v>
      </c>
      <c r="N15" s="8" t="s">
        <v>15</v>
      </c>
      <c r="O15" s="8" t="s">
        <v>16</v>
      </c>
      <c r="Q15" s="7" t="s">
        <v>19</v>
      </c>
      <c r="S15">
        <v>2022</v>
      </c>
      <c r="U15">
        <v>2023</v>
      </c>
      <c r="W15">
        <v>2024</v>
      </c>
      <c r="Y15">
        <v>2025</v>
      </c>
      <c r="AA15">
        <v>2026</v>
      </c>
      <c r="AC15">
        <v>2027</v>
      </c>
      <c r="AE15">
        <v>2028</v>
      </c>
      <c r="AG15">
        <v>2029</v>
      </c>
      <c r="AI15">
        <v>2030</v>
      </c>
      <c r="AK15">
        <v>2031</v>
      </c>
      <c r="AM15" t="s">
        <v>2</v>
      </c>
      <c r="AN15" t="s">
        <v>2</v>
      </c>
    </row>
    <row r="17" spans="3:28" x14ac:dyDescent="0.25">
      <c r="C17" s="1">
        <v>1</v>
      </c>
      <c r="D17" t="s">
        <v>20</v>
      </c>
      <c r="E17">
        <v>1</v>
      </c>
      <c r="F17" s="10">
        <v>20000</v>
      </c>
      <c r="H17" s="28" t="s">
        <v>21</v>
      </c>
      <c r="I17" s="12">
        <v>0.5</v>
      </c>
      <c r="J17" s="10">
        <f>N17-L17</f>
        <v>10000</v>
      </c>
      <c r="K17" s="10"/>
      <c r="L17" s="14">
        <f>N17/2</f>
        <v>10000</v>
      </c>
      <c r="M17" s="14"/>
      <c r="N17" s="10">
        <f>F17</f>
        <v>20000</v>
      </c>
      <c r="O17" s="13">
        <f>J17/L17</f>
        <v>1</v>
      </c>
      <c r="Q17" s="13">
        <f>J17/L17</f>
        <v>1</v>
      </c>
      <c r="S17" s="32">
        <f>L17</f>
        <v>10000</v>
      </c>
      <c r="T17" s="32">
        <f>N17</f>
        <v>20000</v>
      </c>
    </row>
    <row r="18" spans="3:28" x14ac:dyDescent="0.25">
      <c r="C18" s="1">
        <f t="shared" ref="C18:C68" si="0">C17+1</f>
        <v>2</v>
      </c>
      <c r="D18" t="s">
        <v>20</v>
      </c>
      <c r="E18" t="s">
        <v>2</v>
      </c>
      <c r="F18" s="10">
        <v>0</v>
      </c>
      <c r="H18" s="28" t="s">
        <v>21</v>
      </c>
      <c r="I18" s="12">
        <v>0.5</v>
      </c>
      <c r="J18" s="10">
        <f t="shared" ref="J18:J32" si="1">N18-L18</f>
        <v>0</v>
      </c>
      <c r="K18" s="10"/>
      <c r="L18" s="14">
        <f t="shared" ref="L18:L32" si="2">N18/2</f>
        <v>0</v>
      </c>
      <c r="M18" s="14"/>
      <c r="N18" s="10">
        <f t="shared" ref="N18:N36" si="3">F18</f>
        <v>0</v>
      </c>
      <c r="O18" s="13" t="e">
        <f t="shared" ref="O18:O32" si="4">J18/L18</f>
        <v>#DIV/0!</v>
      </c>
      <c r="Q18" s="13" t="e">
        <f t="shared" ref="Q18:Q32" si="5">J18/L18</f>
        <v>#DIV/0!</v>
      </c>
      <c r="S18" s="32">
        <f t="shared" ref="S18:S39" si="6">L18</f>
        <v>0</v>
      </c>
      <c r="T18" s="32">
        <f>N18</f>
        <v>0</v>
      </c>
    </row>
    <row r="19" spans="3:28" x14ac:dyDescent="0.25">
      <c r="C19" s="1">
        <f t="shared" si="0"/>
        <v>3</v>
      </c>
      <c r="D19" t="s">
        <v>20</v>
      </c>
      <c r="E19">
        <v>1</v>
      </c>
      <c r="F19" s="10">
        <v>30000</v>
      </c>
      <c r="H19" s="28" t="s">
        <v>21</v>
      </c>
      <c r="I19" s="12">
        <v>0.5</v>
      </c>
      <c r="J19" s="10">
        <f t="shared" si="1"/>
        <v>15000</v>
      </c>
      <c r="K19" s="10"/>
      <c r="L19" s="14">
        <f t="shared" si="2"/>
        <v>15000</v>
      </c>
      <c r="M19" s="14"/>
      <c r="N19" s="10">
        <f t="shared" si="3"/>
        <v>30000</v>
      </c>
      <c r="O19" s="13">
        <f t="shared" si="4"/>
        <v>1</v>
      </c>
      <c r="Q19" s="13">
        <f t="shared" si="5"/>
        <v>1</v>
      </c>
      <c r="U19" s="32">
        <f>L19</f>
        <v>15000</v>
      </c>
      <c r="V19" s="32">
        <f>N19</f>
        <v>30000</v>
      </c>
    </row>
    <row r="20" spans="3:28" x14ac:dyDescent="0.25">
      <c r="C20" s="1">
        <f t="shared" si="0"/>
        <v>4</v>
      </c>
      <c r="D20" t="s">
        <v>20</v>
      </c>
      <c r="E20" t="s">
        <v>2</v>
      </c>
      <c r="F20" s="10">
        <v>0</v>
      </c>
      <c r="H20" s="28" t="s">
        <v>21</v>
      </c>
      <c r="I20" s="12">
        <v>0.5</v>
      </c>
      <c r="J20" s="10">
        <f t="shared" si="1"/>
        <v>0</v>
      </c>
      <c r="K20" s="10"/>
      <c r="L20" s="14">
        <f t="shared" si="2"/>
        <v>0</v>
      </c>
      <c r="M20" s="14"/>
      <c r="N20" s="10">
        <f t="shared" si="3"/>
        <v>0</v>
      </c>
      <c r="O20" s="13" t="e">
        <f t="shared" si="4"/>
        <v>#DIV/0!</v>
      </c>
      <c r="Q20" s="13" t="e">
        <f t="shared" si="5"/>
        <v>#DIV/0!</v>
      </c>
      <c r="U20" s="32">
        <f>L20</f>
        <v>0</v>
      </c>
      <c r="V20" s="32">
        <f>N20</f>
        <v>0</v>
      </c>
    </row>
    <row r="21" spans="3:28" x14ac:dyDescent="0.25">
      <c r="C21" s="1">
        <f t="shared" si="0"/>
        <v>5</v>
      </c>
      <c r="D21" t="s">
        <v>20</v>
      </c>
      <c r="E21">
        <v>1</v>
      </c>
      <c r="F21" s="10">
        <v>40000</v>
      </c>
      <c r="H21" s="28" t="s">
        <v>21</v>
      </c>
      <c r="I21" s="12">
        <v>0.5</v>
      </c>
      <c r="J21" s="10">
        <f t="shared" si="1"/>
        <v>20000</v>
      </c>
      <c r="K21" s="10"/>
      <c r="L21" s="14">
        <f>N21/2</f>
        <v>20000</v>
      </c>
      <c r="M21" s="14"/>
      <c r="N21" s="10">
        <f t="shared" si="3"/>
        <v>40000</v>
      </c>
      <c r="O21" s="13">
        <f t="shared" si="4"/>
        <v>1</v>
      </c>
      <c r="Q21" s="13">
        <f t="shared" si="5"/>
        <v>1</v>
      </c>
      <c r="W21" s="32">
        <f>L21</f>
        <v>20000</v>
      </c>
      <c r="X21" s="32">
        <f>N21</f>
        <v>40000</v>
      </c>
    </row>
    <row r="22" spans="3:28" x14ac:dyDescent="0.25">
      <c r="C22" s="1">
        <f t="shared" si="0"/>
        <v>6</v>
      </c>
      <c r="D22" t="s">
        <v>20</v>
      </c>
      <c r="E22" t="s">
        <v>2</v>
      </c>
      <c r="F22" s="10">
        <v>0</v>
      </c>
      <c r="H22" s="28" t="s">
        <v>21</v>
      </c>
      <c r="I22" s="12">
        <v>0.5</v>
      </c>
      <c r="J22" s="10">
        <f t="shared" si="1"/>
        <v>0</v>
      </c>
      <c r="K22" s="10"/>
      <c r="L22" s="14">
        <f t="shared" si="2"/>
        <v>0</v>
      </c>
      <c r="M22" s="14"/>
      <c r="N22" s="10">
        <f t="shared" si="3"/>
        <v>0</v>
      </c>
      <c r="O22" s="13" t="e">
        <f t="shared" si="4"/>
        <v>#DIV/0!</v>
      </c>
      <c r="Q22" s="13" t="e">
        <f t="shared" si="5"/>
        <v>#DIV/0!</v>
      </c>
      <c r="W22" s="32">
        <f>L22</f>
        <v>0</v>
      </c>
      <c r="X22" s="32">
        <f>N22</f>
        <v>0</v>
      </c>
    </row>
    <row r="23" spans="3:28" x14ac:dyDescent="0.25">
      <c r="C23" s="1">
        <f t="shared" si="0"/>
        <v>7</v>
      </c>
      <c r="D23" t="s">
        <v>20</v>
      </c>
      <c r="E23">
        <v>1</v>
      </c>
      <c r="F23" s="10">
        <v>40000</v>
      </c>
      <c r="H23" s="28" t="s">
        <v>21</v>
      </c>
      <c r="I23" s="12">
        <v>0.5</v>
      </c>
      <c r="J23" s="10">
        <f t="shared" si="1"/>
        <v>20000</v>
      </c>
      <c r="K23" s="10"/>
      <c r="L23" s="14">
        <f t="shared" si="2"/>
        <v>20000</v>
      </c>
      <c r="M23" s="14"/>
      <c r="N23" s="10">
        <f t="shared" si="3"/>
        <v>40000</v>
      </c>
      <c r="O23" s="13">
        <f t="shared" si="4"/>
        <v>1</v>
      </c>
      <c r="Q23" s="13">
        <f t="shared" si="5"/>
        <v>1</v>
      </c>
      <c r="W23" s="32">
        <f>L23</f>
        <v>20000</v>
      </c>
      <c r="X23" s="32">
        <f>N23</f>
        <v>40000</v>
      </c>
    </row>
    <row r="24" spans="3:28" x14ac:dyDescent="0.25">
      <c r="C24" s="1">
        <f t="shared" si="0"/>
        <v>8</v>
      </c>
      <c r="D24" t="s">
        <v>20</v>
      </c>
      <c r="E24" t="s">
        <v>2</v>
      </c>
      <c r="F24" s="10">
        <v>0</v>
      </c>
      <c r="H24" s="28" t="s">
        <v>21</v>
      </c>
      <c r="I24" s="12">
        <v>0.5</v>
      </c>
      <c r="J24" s="10">
        <f t="shared" si="1"/>
        <v>0</v>
      </c>
      <c r="K24" s="10"/>
      <c r="L24" s="14">
        <f t="shared" si="2"/>
        <v>0</v>
      </c>
      <c r="M24" s="14"/>
      <c r="N24" s="10">
        <f t="shared" si="3"/>
        <v>0</v>
      </c>
      <c r="O24" s="13" t="e">
        <f t="shared" si="4"/>
        <v>#DIV/0!</v>
      </c>
      <c r="Q24" s="13" t="e">
        <f t="shared" si="5"/>
        <v>#DIV/0!</v>
      </c>
      <c r="W24" s="32">
        <f>L24</f>
        <v>0</v>
      </c>
      <c r="X24" s="32">
        <f>N24</f>
        <v>0</v>
      </c>
    </row>
    <row r="25" spans="3:28" x14ac:dyDescent="0.25">
      <c r="C25" s="1">
        <f t="shared" si="0"/>
        <v>9</v>
      </c>
      <c r="D25" t="s">
        <v>20</v>
      </c>
      <c r="E25">
        <v>1</v>
      </c>
      <c r="F25" s="10">
        <v>45000</v>
      </c>
      <c r="H25" s="28" t="s">
        <v>21</v>
      </c>
      <c r="I25" s="12">
        <v>0.5</v>
      </c>
      <c r="J25" s="10">
        <f t="shared" si="1"/>
        <v>22500</v>
      </c>
      <c r="K25" s="10"/>
      <c r="L25" s="14">
        <f t="shared" si="2"/>
        <v>22500</v>
      </c>
      <c r="M25" s="14"/>
      <c r="N25" s="10">
        <f t="shared" si="3"/>
        <v>45000</v>
      </c>
      <c r="O25" s="13">
        <f t="shared" si="4"/>
        <v>1</v>
      </c>
      <c r="Q25" s="13">
        <f t="shared" si="5"/>
        <v>1</v>
      </c>
      <c r="Y25" s="32">
        <f>L25</f>
        <v>22500</v>
      </c>
      <c r="Z25" s="32">
        <f>N25</f>
        <v>45000</v>
      </c>
    </row>
    <row r="26" spans="3:28" x14ac:dyDescent="0.25">
      <c r="C26" s="1">
        <f t="shared" si="0"/>
        <v>10</v>
      </c>
      <c r="D26" t="s">
        <v>20</v>
      </c>
      <c r="E26" t="s">
        <v>2</v>
      </c>
      <c r="F26" s="10">
        <v>0</v>
      </c>
      <c r="H26" s="28" t="s">
        <v>21</v>
      </c>
      <c r="I26" s="12">
        <v>0.5</v>
      </c>
      <c r="J26" s="10">
        <f t="shared" si="1"/>
        <v>0</v>
      </c>
      <c r="K26" s="10"/>
      <c r="L26" s="14">
        <f t="shared" si="2"/>
        <v>0</v>
      </c>
      <c r="M26" s="14"/>
      <c r="N26" s="10">
        <f t="shared" si="3"/>
        <v>0</v>
      </c>
      <c r="O26" s="13" t="e">
        <f t="shared" si="4"/>
        <v>#DIV/0!</v>
      </c>
      <c r="Q26" s="13" t="e">
        <f t="shared" si="5"/>
        <v>#DIV/0!</v>
      </c>
      <c r="Y26" s="32">
        <f>L26</f>
        <v>0</v>
      </c>
      <c r="Z26" s="32">
        <f>N26</f>
        <v>0</v>
      </c>
    </row>
    <row r="27" spans="3:28" x14ac:dyDescent="0.25">
      <c r="C27" s="1">
        <f t="shared" si="0"/>
        <v>11</v>
      </c>
      <c r="D27" t="s">
        <v>20</v>
      </c>
      <c r="E27">
        <v>1</v>
      </c>
      <c r="F27" s="10">
        <v>50000</v>
      </c>
      <c r="H27" s="28" t="s">
        <v>21</v>
      </c>
      <c r="I27" s="12">
        <v>0.5</v>
      </c>
      <c r="J27" s="10">
        <f t="shared" si="1"/>
        <v>25000</v>
      </c>
      <c r="K27" s="10"/>
      <c r="L27" s="14">
        <f t="shared" si="2"/>
        <v>25000</v>
      </c>
      <c r="M27" s="14"/>
      <c r="N27" s="10">
        <f t="shared" si="3"/>
        <v>50000</v>
      </c>
      <c r="O27" s="13">
        <f t="shared" si="4"/>
        <v>1</v>
      </c>
      <c r="Q27" s="13">
        <f t="shared" si="5"/>
        <v>1</v>
      </c>
      <c r="Y27" s="32">
        <f>L27</f>
        <v>25000</v>
      </c>
      <c r="Z27" s="32">
        <f>N27</f>
        <v>50000</v>
      </c>
    </row>
    <row r="28" spans="3:28" x14ac:dyDescent="0.25">
      <c r="C28" s="1">
        <f t="shared" si="0"/>
        <v>12</v>
      </c>
      <c r="D28" t="s">
        <v>20</v>
      </c>
      <c r="E28" t="s">
        <v>2</v>
      </c>
      <c r="F28" s="10">
        <v>0</v>
      </c>
      <c r="H28" s="28" t="s">
        <v>21</v>
      </c>
      <c r="I28" s="12">
        <v>0.5</v>
      </c>
      <c r="J28" s="10">
        <f t="shared" si="1"/>
        <v>0</v>
      </c>
      <c r="K28" s="10"/>
      <c r="L28" s="14">
        <f t="shared" si="2"/>
        <v>0</v>
      </c>
      <c r="M28" s="14"/>
      <c r="N28" s="10">
        <f t="shared" si="3"/>
        <v>0</v>
      </c>
      <c r="O28" s="13" t="e">
        <f t="shared" si="4"/>
        <v>#DIV/0!</v>
      </c>
      <c r="Q28" s="13" t="e">
        <f t="shared" si="5"/>
        <v>#DIV/0!</v>
      </c>
      <c r="Y28" s="32">
        <f>L28</f>
        <v>0</v>
      </c>
      <c r="Z28" s="32">
        <f>N28</f>
        <v>0</v>
      </c>
    </row>
    <row r="29" spans="3:28" x14ac:dyDescent="0.25">
      <c r="C29" s="1">
        <f t="shared" si="0"/>
        <v>13</v>
      </c>
      <c r="D29" t="s">
        <v>20</v>
      </c>
      <c r="E29">
        <v>1</v>
      </c>
      <c r="F29" s="10">
        <v>50000</v>
      </c>
      <c r="H29" s="28" t="s">
        <v>21</v>
      </c>
      <c r="I29" s="12">
        <v>0.5</v>
      </c>
      <c r="J29" s="10">
        <f t="shared" si="1"/>
        <v>25000</v>
      </c>
      <c r="K29" s="10"/>
      <c r="L29" s="14">
        <f t="shared" si="2"/>
        <v>25000</v>
      </c>
      <c r="M29" s="14"/>
      <c r="N29" s="10">
        <f t="shared" si="3"/>
        <v>50000</v>
      </c>
      <c r="O29" s="13">
        <f t="shared" si="4"/>
        <v>1</v>
      </c>
      <c r="Q29" s="13">
        <f t="shared" si="5"/>
        <v>1</v>
      </c>
      <c r="AA29" s="32">
        <f t="shared" ref="AA29:AA36" si="7">L29</f>
        <v>25000</v>
      </c>
      <c r="AB29" s="32">
        <f t="shared" ref="AB29:AB36" si="8">N29</f>
        <v>50000</v>
      </c>
    </row>
    <row r="30" spans="3:28" x14ac:dyDescent="0.25">
      <c r="C30" s="1">
        <f t="shared" si="0"/>
        <v>14</v>
      </c>
      <c r="D30" t="s">
        <v>20</v>
      </c>
      <c r="E30" t="s">
        <v>2</v>
      </c>
      <c r="F30" s="10">
        <v>0</v>
      </c>
      <c r="H30" s="28" t="s">
        <v>21</v>
      </c>
      <c r="I30" s="12">
        <v>0.5</v>
      </c>
      <c r="J30" s="10">
        <f t="shared" si="1"/>
        <v>0</v>
      </c>
      <c r="K30" s="10"/>
      <c r="L30" s="14">
        <f t="shared" si="2"/>
        <v>0</v>
      </c>
      <c r="M30" s="14"/>
      <c r="N30" s="10">
        <f t="shared" si="3"/>
        <v>0</v>
      </c>
      <c r="O30" s="13" t="e">
        <f t="shared" si="4"/>
        <v>#DIV/0!</v>
      </c>
      <c r="Q30" s="13" t="e">
        <f t="shared" si="5"/>
        <v>#DIV/0!</v>
      </c>
      <c r="AA30" s="32">
        <f t="shared" si="7"/>
        <v>0</v>
      </c>
      <c r="AB30" s="32">
        <f t="shared" si="8"/>
        <v>0</v>
      </c>
    </row>
    <row r="31" spans="3:28" x14ac:dyDescent="0.25">
      <c r="C31" s="1">
        <f t="shared" si="0"/>
        <v>15</v>
      </c>
      <c r="D31" t="s">
        <v>20</v>
      </c>
      <c r="E31">
        <v>1</v>
      </c>
      <c r="F31" s="10">
        <v>50000</v>
      </c>
      <c r="H31" s="28" t="s">
        <v>21</v>
      </c>
      <c r="I31" s="12">
        <v>0.5</v>
      </c>
      <c r="J31" s="10">
        <f t="shared" si="1"/>
        <v>25000</v>
      </c>
      <c r="K31" s="10"/>
      <c r="L31" s="14">
        <f t="shared" si="2"/>
        <v>25000</v>
      </c>
      <c r="M31" s="14"/>
      <c r="N31" s="10">
        <f t="shared" si="3"/>
        <v>50000</v>
      </c>
      <c r="O31" s="13">
        <f t="shared" si="4"/>
        <v>1</v>
      </c>
      <c r="Q31" s="13">
        <f t="shared" si="5"/>
        <v>1</v>
      </c>
      <c r="AA31" s="32">
        <f t="shared" si="7"/>
        <v>25000</v>
      </c>
      <c r="AB31" s="32">
        <f t="shared" si="8"/>
        <v>50000</v>
      </c>
    </row>
    <row r="32" spans="3:28" x14ac:dyDescent="0.25">
      <c r="C32" s="1">
        <f t="shared" si="0"/>
        <v>16</v>
      </c>
      <c r="D32" t="s">
        <v>20</v>
      </c>
      <c r="E32" t="s">
        <v>2</v>
      </c>
      <c r="F32" s="10">
        <v>0</v>
      </c>
      <c r="H32" s="28" t="s">
        <v>21</v>
      </c>
      <c r="I32" s="12">
        <v>0.5</v>
      </c>
      <c r="J32" s="10">
        <f t="shared" si="1"/>
        <v>0</v>
      </c>
      <c r="K32" s="10"/>
      <c r="L32" s="14">
        <f t="shared" si="2"/>
        <v>0</v>
      </c>
      <c r="M32" s="14"/>
      <c r="N32" s="10">
        <f t="shared" si="3"/>
        <v>0</v>
      </c>
      <c r="O32" s="13" t="e">
        <f t="shared" si="4"/>
        <v>#DIV/0!</v>
      </c>
      <c r="Q32" s="13" t="e">
        <f t="shared" si="5"/>
        <v>#DIV/0!</v>
      </c>
      <c r="AA32" s="32">
        <f t="shared" si="7"/>
        <v>0</v>
      </c>
      <c r="AB32" s="32">
        <f t="shared" si="8"/>
        <v>0</v>
      </c>
    </row>
    <row r="33" spans="3:30" x14ac:dyDescent="0.25">
      <c r="C33" s="1">
        <f t="shared" si="0"/>
        <v>17</v>
      </c>
      <c r="D33" t="s">
        <v>20</v>
      </c>
      <c r="E33">
        <v>1</v>
      </c>
      <c r="F33" s="10">
        <v>50000</v>
      </c>
      <c r="H33" s="28" t="s">
        <v>21</v>
      </c>
      <c r="I33" s="12">
        <v>0.5</v>
      </c>
      <c r="J33" s="10">
        <f>N33-L33</f>
        <v>25000</v>
      </c>
      <c r="K33" s="10"/>
      <c r="L33" s="14">
        <f>N33/2</f>
        <v>25000</v>
      </c>
      <c r="M33" s="14"/>
      <c r="N33" s="10">
        <f t="shared" si="3"/>
        <v>50000</v>
      </c>
      <c r="O33" s="13">
        <f>J33/L33</f>
        <v>1</v>
      </c>
      <c r="Q33" s="13">
        <f>J33/L33</f>
        <v>1</v>
      </c>
      <c r="AA33" s="32">
        <f t="shared" si="7"/>
        <v>25000</v>
      </c>
      <c r="AB33" s="32">
        <f t="shared" si="8"/>
        <v>50000</v>
      </c>
    </row>
    <row r="34" spans="3:30" x14ac:dyDescent="0.25">
      <c r="C34" s="1">
        <f t="shared" si="0"/>
        <v>18</v>
      </c>
      <c r="D34" t="s">
        <v>20</v>
      </c>
      <c r="E34" t="s">
        <v>2</v>
      </c>
      <c r="F34" s="10">
        <v>0</v>
      </c>
      <c r="H34" s="28" t="s">
        <v>21</v>
      </c>
      <c r="I34" s="12">
        <v>0.5</v>
      </c>
      <c r="J34" s="10">
        <f>N34-L34</f>
        <v>0</v>
      </c>
      <c r="K34" s="10"/>
      <c r="L34" s="14">
        <f>N34/2</f>
        <v>0</v>
      </c>
      <c r="M34" s="14"/>
      <c r="N34" s="10">
        <f t="shared" si="3"/>
        <v>0</v>
      </c>
      <c r="O34" s="13" t="e">
        <f>J34/L34</f>
        <v>#DIV/0!</v>
      </c>
      <c r="Q34" s="13" t="e">
        <f>J34/L34</f>
        <v>#DIV/0!</v>
      </c>
      <c r="AA34" s="32">
        <f t="shared" si="7"/>
        <v>0</v>
      </c>
      <c r="AB34" s="32">
        <f t="shared" si="8"/>
        <v>0</v>
      </c>
    </row>
    <row r="35" spans="3:30" x14ac:dyDescent="0.25">
      <c r="C35" s="1">
        <f t="shared" si="0"/>
        <v>19</v>
      </c>
      <c r="D35" t="s">
        <v>20</v>
      </c>
      <c r="E35">
        <v>1</v>
      </c>
      <c r="F35" s="10">
        <v>50000</v>
      </c>
      <c r="H35" s="28" t="s">
        <v>21</v>
      </c>
      <c r="I35" s="12">
        <v>0.5</v>
      </c>
      <c r="J35" s="10">
        <f>N35-L35</f>
        <v>25000</v>
      </c>
      <c r="K35" s="10"/>
      <c r="L35" s="14">
        <f>N35/2</f>
        <v>25000</v>
      </c>
      <c r="M35" s="14"/>
      <c r="N35" s="10">
        <f t="shared" si="3"/>
        <v>50000</v>
      </c>
      <c r="O35" s="13">
        <f>J35/L35</f>
        <v>1</v>
      </c>
      <c r="Q35" s="13">
        <f>J35/L35</f>
        <v>1</v>
      </c>
      <c r="AA35" s="32">
        <f t="shared" si="7"/>
        <v>25000</v>
      </c>
      <c r="AB35" s="32">
        <f t="shared" si="8"/>
        <v>50000</v>
      </c>
    </row>
    <row r="36" spans="3:30" x14ac:dyDescent="0.25">
      <c r="C36" s="1">
        <f t="shared" si="0"/>
        <v>20</v>
      </c>
      <c r="D36" t="s">
        <v>20</v>
      </c>
      <c r="E36" t="s">
        <v>2</v>
      </c>
      <c r="F36" s="21">
        <v>0</v>
      </c>
      <c r="H36" s="28" t="s">
        <v>21</v>
      </c>
      <c r="I36" s="12">
        <v>0.5</v>
      </c>
      <c r="J36" s="21">
        <f>N36-L36</f>
        <v>0</v>
      </c>
      <c r="K36" s="14" t="s">
        <v>2</v>
      </c>
      <c r="L36" s="29">
        <f>N36/2</f>
        <v>0</v>
      </c>
      <c r="M36" s="29"/>
      <c r="N36" s="10">
        <f t="shared" si="3"/>
        <v>0</v>
      </c>
      <c r="O36" s="13" t="e">
        <f>J36/L36</f>
        <v>#DIV/0!</v>
      </c>
      <c r="Q36" s="13" t="e">
        <f>J36/L36</f>
        <v>#DIV/0!</v>
      </c>
      <c r="AA36" s="32">
        <f t="shared" si="7"/>
        <v>0</v>
      </c>
      <c r="AB36" s="32">
        <f t="shared" si="8"/>
        <v>0</v>
      </c>
    </row>
    <row r="37" spans="3:30" x14ac:dyDescent="0.25">
      <c r="C37" s="1">
        <f t="shared" si="0"/>
        <v>21</v>
      </c>
      <c r="F37" s="10">
        <f>SUM(F17:F36)</f>
        <v>425000</v>
      </c>
      <c r="G37" s="10">
        <f>F37/20</f>
        <v>21250</v>
      </c>
      <c r="H37" s="28"/>
      <c r="I37" s="15"/>
      <c r="J37" s="10">
        <f>SUM(J17:J36)</f>
        <v>212500</v>
      </c>
      <c r="K37" s="14" t="s">
        <v>31</v>
      </c>
      <c r="L37" s="14">
        <f>SUM(L17:L36)</f>
        <v>212500</v>
      </c>
      <c r="M37" s="14">
        <f>L37/20</f>
        <v>10625</v>
      </c>
      <c r="N37" s="10" t="s">
        <v>2</v>
      </c>
      <c r="O37" s="13"/>
      <c r="Q37" s="13"/>
      <c r="S37" s="32" t="s">
        <v>2</v>
      </c>
      <c r="T37" s="32"/>
    </row>
    <row r="38" spans="3:30" x14ac:dyDescent="0.25">
      <c r="C38" s="1">
        <f t="shared" si="0"/>
        <v>22</v>
      </c>
      <c r="D38" s="16"/>
      <c r="F38" s="10"/>
      <c r="H38" s="28"/>
      <c r="I38" s="15"/>
      <c r="J38" s="10"/>
      <c r="K38" s="22">
        <f>L37/L61</f>
        <v>0.24050415844979853</v>
      </c>
      <c r="L38" s="14"/>
      <c r="M38" s="14"/>
      <c r="N38" s="10" t="s">
        <v>2</v>
      </c>
      <c r="O38" s="13"/>
      <c r="Q38" s="13"/>
      <c r="S38" s="32" t="s">
        <v>2</v>
      </c>
      <c r="T38" s="32"/>
    </row>
    <row r="39" spans="3:30" x14ac:dyDescent="0.25">
      <c r="C39" s="1">
        <f t="shared" si="0"/>
        <v>23</v>
      </c>
      <c r="D39" s="16" t="s">
        <v>22</v>
      </c>
      <c r="E39">
        <v>1</v>
      </c>
      <c r="F39" s="10">
        <v>60000</v>
      </c>
      <c r="H39" s="28" t="s">
        <v>23</v>
      </c>
      <c r="I39" s="12">
        <v>0.33</v>
      </c>
      <c r="J39" s="10">
        <f>N39-L39</f>
        <v>45000</v>
      </c>
      <c r="K39" s="34"/>
      <c r="L39" s="34">
        <f>N39/4</f>
        <v>15000</v>
      </c>
      <c r="M39" s="34"/>
      <c r="N39" s="10">
        <f t="shared" ref="N39:N46" si="9">F39</f>
        <v>60000</v>
      </c>
      <c r="O39" s="13">
        <v>3</v>
      </c>
      <c r="Q39" s="13">
        <f>J39/L39</f>
        <v>3</v>
      </c>
      <c r="S39" s="32">
        <f t="shared" si="6"/>
        <v>15000</v>
      </c>
      <c r="T39" s="32">
        <f>N39</f>
        <v>60000</v>
      </c>
    </row>
    <row r="40" spans="3:30" x14ac:dyDescent="0.25">
      <c r="C40" s="1">
        <f t="shared" si="0"/>
        <v>24</v>
      </c>
      <c r="D40" s="16" t="s">
        <v>22</v>
      </c>
      <c r="E40" t="s">
        <v>2</v>
      </c>
      <c r="F40" s="10">
        <v>0</v>
      </c>
      <c r="H40" s="28" t="s">
        <v>23</v>
      </c>
      <c r="I40" s="12">
        <v>0.33</v>
      </c>
      <c r="J40" s="10">
        <f t="shared" ref="J40:J43" si="10">N40-L40</f>
        <v>0</v>
      </c>
      <c r="K40" s="34"/>
      <c r="L40" s="34">
        <f>N40/4</f>
        <v>0</v>
      </c>
      <c r="M40" s="34"/>
      <c r="N40" s="10">
        <f t="shared" si="9"/>
        <v>0</v>
      </c>
      <c r="O40" s="13">
        <v>3</v>
      </c>
      <c r="Q40" s="13" t="e">
        <f t="shared" ref="Q40:Q46" si="11">J40/L40</f>
        <v>#DIV/0!</v>
      </c>
      <c r="U40" s="32">
        <f>L40</f>
        <v>0</v>
      </c>
      <c r="V40" s="32">
        <f>N40</f>
        <v>0</v>
      </c>
    </row>
    <row r="41" spans="3:30" x14ac:dyDescent="0.25">
      <c r="C41" s="1">
        <f t="shared" si="0"/>
        <v>25</v>
      </c>
      <c r="D41" s="16" t="s">
        <v>22</v>
      </c>
      <c r="E41">
        <v>1</v>
      </c>
      <c r="F41" s="10">
        <v>100000</v>
      </c>
      <c r="H41" s="28" t="s">
        <v>23</v>
      </c>
      <c r="I41" s="12">
        <v>0.33</v>
      </c>
      <c r="J41" s="10">
        <f t="shared" si="10"/>
        <v>75000</v>
      </c>
      <c r="K41" s="34"/>
      <c r="L41" s="34">
        <f>N41/4</f>
        <v>25000</v>
      </c>
      <c r="M41" s="34"/>
      <c r="N41" s="10">
        <f t="shared" si="9"/>
        <v>100000</v>
      </c>
      <c r="O41" s="13">
        <v>3</v>
      </c>
      <c r="Q41" s="13">
        <f t="shared" si="11"/>
        <v>3</v>
      </c>
      <c r="U41" s="32">
        <f>L41</f>
        <v>25000</v>
      </c>
      <c r="V41" s="32">
        <f>N41</f>
        <v>100000</v>
      </c>
    </row>
    <row r="42" spans="3:30" x14ac:dyDescent="0.25">
      <c r="C42" s="1">
        <f t="shared" si="0"/>
        <v>26</v>
      </c>
      <c r="D42" s="16" t="s">
        <v>22</v>
      </c>
      <c r="E42">
        <v>1</v>
      </c>
      <c r="F42" s="10">
        <v>100000</v>
      </c>
      <c r="H42" s="28" t="s">
        <v>23</v>
      </c>
      <c r="I42" s="12">
        <v>0.33</v>
      </c>
      <c r="J42" s="10">
        <f t="shared" si="10"/>
        <v>75000</v>
      </c>
      <c r="K42" s="34"/>
      <c r="L42" s="34">
        <f>N42/4</f>
        <v>25000</v>
      </c>
      <c r="M42" s="34"/>
      <c r="N42" s="10">
        <f t="shared" si="9"/>
        <v>100000</v>
      </c>
      <c r="O42" s="13">
        <v>3</v>
      </c>
      <c r="Q42" s="13">
        <f t="shared" si="11"/>
        <v>3</v>
      </c>
      <c r="W42" s="32">
        <f>L42</f>
        <v>25000</v>
      </c>
      <c r="X42" s="32">
        <f>N42</f>
        <v>100000</v>
      </c>
    </row>
    <row r="43" spans="3:30" x14ac:dyDescent="0.25">
      <c r="C43" s="1">
        <f t="shared" si="0"/>
        <v>27</v>
      </c>
      <c r="D43" s="16" t="s">
        <v>22</v>
      </c>
      <c r="E43" t="s">
        <v>2</v>
      </c>
      <c r="F43" s="10">
        <v>0</v>
      </c>
      <c r="H43" s="28" t="s">
        <v>23</v>
      </c>
      <c r="I43" s="12">
        <v>0.33</v>
      </c>
      <c r="J43" s="10">
        <f t="shared" si="10"/>
        <v>0</v>
      </c>
      <c r="K43" s="34"/>
      <c r="L43" s="34">
        <f>N43/4</f>
        <v>0</v>
      </c>
      <c r="M43" s="34"/>
      <c r="N43" s="10">
        <f t="shared" si="9"/>
        <v>0</v>
      </c>
      <c r="O43" s="13">
        <v>3</v>
      </c>
      <c r="Q43" s="13" t="e">
        <f t="shared" si="11"/>
        <v>#DIV/0!</v>
      </c>
      <c r="Y43" s="32">
        <f>L43</f>
        <v>0</v>
      </c>
      <c r="Z43" s="32">
        <f>N43</f>
        <v>0</v>
      </c>
    </row>
    <row r="44" spans="3:30" x14ac:dyDescent="0.25">
      <c r="C44" s="1">
        <f t="shared" si="0"/>
        <v>28</v>
      </c>
      <c r="D44" s="16" t="s">
        <v>22</v>
      </c>
      <c r="E44">
        <v>1</v>
      </c>
      <c r="F44" s="10">
        <v>250000</v>
      </c>
      <c r="H44" s="28" t="s">
        <v>23</v>
      </c>
      <c r="I44" s="12">
        <v>0.33</v>
      </c>
      <c r="J44" s="10">
        <f>N44-L44</f>
        <v>187500</v>
      </c>
      <c r="K44" s="34"/>
      <c r="L44" s="34">
        <f t="shared" ref="L44" si="12">N44/4</f>
        <v>62500</v>
      </c>
      <c r="M44" s="34"/>
      <c r="N44" s="10">
        <f t="shared" si="9"/>
        <v>250000</v>
      </c>
      <c r="O44" s="13">
        <v>3</v>
      </c>
      <c r="Q44" s="13"/>
      <c r="Y44" s="32">
        <f>L44</f>
        <v>62500</v>
      </c>
      <c r="Z44" s="32">
        <f>N44</f>
        <v>250000</v>
      </c>
    </row>
    <row r="45" spans="3:30" x14ac:dyDescent="0.25">
      <c r="C45" s="1">
        <f t="shared" si="0"/>
        <v>29</v>
      </c>
      <c r="D45" s="16" t="s">
        <v>22</v>
      </c>
      <c r="E45" t="s">
        <v>2</v>
      </c>
      <c r="F45" s="10">
        <v>0</v>
      </c>
      <c r="H45" s="28" t="s">
        <v>23</v>
      </c>
      <c r="I45" s="12">
        <v>0.33</v>
      </c>
      <c r="J45" s="10">
        <f>N45-L45</f>
        <v>0</v>
      </c>
      <c r="K45" s="34"/>
      <c r="L45" s="34">
        <f t="shared" ref="L45" si="13">N45/4</f>
        <v>0</v>
      </c>
      <c r="M45" s="34"/>
      <c r="N45" s="10">
        <f t="shared" si="9"/>
        <v>0</v>
      </c>
      <c r="O45" s="13">
        <v>3</v>
      </c>
      <c r="Q45" s="13"/>
      <c r="AA45" s="32">
        <f>L45</f>
        <v>0</v>
      </c>
      <c r="AB45" s="32">
        <f>N45</f>
        <v>0</v>
      </c>
    </row>
    <row r="46" spans="3:30" x14ac:dyDescent="0.25">
      <c r="C46" s="1">
        <f t="shared" si="0"/>
        <v>30</v>
      </c>
      <c r="D46" s="16" t="s">
        <v>22</v>
      </c>
      <c r="E46">
        <v>1</v>
      </c>
      <c r="F46" s="21">
        <v>250000</v>
      </c>
      <c r="H46" s="28" t="s">
        <v>23</v>
      </c>
      <c r="I46" s="12">
        <v>0.33</v>
      </c>
      <c r="J46" s="21">
        <f>N46-L46</f>
        <v>187500</v>
      </c>
      <c r="K46" s="34" t="s">
        <v>2</v>
      </c>
      <c r="L46" s="35">
        <f>N46/4</f>
        <v>62500</v>
      </c>
      <c r="M46" s="35"/>
      <c r="N46" s="10">
        <f t="shared" si="9"/>
        <v>250000</v>
      </c>
      <c r="O46" s="13">
        <v>3</v>
      </c>
      <c r="Q46" s="13">
        <f t="shared" si="11"/>
        <v>3</v>
      </c>
      <c r="AC46" s="32">
        <f>L46</f>
        <v>62500</v>
      </c>
      <c r="AD46" s="32">
        <f>N46</f>
        <v>250000</v>
      </c>
    </row>
    <row r="47" spans="3:30" x14ac:dyDescent="0.25">
      <c r="C47" s="1">
        <f t="shared" si="0"/>
        <v>31</v>
      </c>
      <c r="D47" s="16"/>
      <c r="F47" s="10">
        <f>SUM(F39:F46)</f>
        <v>760000</v>
      </c>
      <c r="G47" s="10">
        <f>F47/8</f>
        <v>95000</v>
      </c>
      <c r="H47" s="28"/>
      <c r="I47" s="15"/>
      <c r="J47" s="10">
        <f>SUM(J39:J46)</f>
        <v>570000</v>
      </c>
      <c r="K47" s="34" t="s">
        <v>32</v>
      </c>
      <c r="L47" s="34">
        <f>SUM(L39:L46)</f>
        <v>190000</v>
      </c>
      <c r="M47" s="34">
        <f>L47/8</f>
        <v>23750</v>
      </c>
      <c r="N47" s="10" t="s">
        <v>2</v>
      </c>
      <c r="O47" s="13"/>
      <c r="Q47" s="13"/>
      <c r="S47" s="32" t="s">
        <v>2</v>
      </c>
      <c r="T47" s="32"/>
    </row>
    <row r="48" spans="3:30" x14ac:dyDescent="0.25">
      <c r="C48" s="1">
        <f t="shared" si="0"/>
        <v>32</v>
      </c>
      <c r="D48" s="16"/>
      <c r="F48" s="10"/>
      <c r="H48" s="28"/>
      <c r="I48" s="15"/>
      <c r="J48" s="10"/>
      <c r="K48" s="36">
        <f>L47/L61</f>
        <v>0.21503901226099634</v>
      </c>
      <c r="L48" s="34"/>
      <c r="M48" s="34"/>
      <c r="N48" s="10" t="s">
        <v>2</v>
      </c>
      <c r="O48" s="13"/>
      <c r="Q48" s="13"/>
      <c r="S48" s="32" t="s">
        <v>2</v>
      </c>
      <c r="T48" s="32"/>
    </row>
    <row r="49" spans="3:40" x14ac:dyDescent="0.25">
      <c r="C49" s="1">
        <f t="shared" si="0"/>
        <v>33</v>
      </c>
      <c r="D49" s="16" t="s">
        <v>24</v>
      </c>
      <c r="E49">
        <v>1</v>
      </c>
      <c r="F49" s="10">
        <v>500000</v>
      </c>
      <c r="H49" s="28" t="s">
        <v>25</v>
      </c>
      <c r="I49" s="12">
        <v>0.16</v>
      </c>
      <c r="J49" s="10">
        <f>N49-L49</f>
        <v>416666.66666666669</v>
      </c>
      <c r="K49" s="34"/>
      <c r="L49" s="34">
        <f>N49/6</f>
        <v>83333.333333333328</v>
      </c>
      <c r="M49" s="34"/>
      <c r="N49" s="10">
        <f>F49</f>
        <v>500000</v>
      </c>
      <c r="O49" s="13">
        <v>5</v>
      </c>
      <c r="Q49" s="13">
        <f>J49/L49</f>
        <v>5.0000000000000009</v>
      </c>
      <c r="W49" s="32">
        <f>L49</f>
        <v>83333.333333333328</v>
      </c>
      <c r="X49" s="32">
        <f>N49</f>
        <v>500000</v>
      </c>
    </row>
    <row r="50" spans="3:40" x14ac:dyDescent="0.25">
      <c r="C50" s="1">
        <f t="shared" si="0"/>
        <v>34</v>
      </c>
      <c r="D50" s="16" t="s">
        <v>24</v>
      </c>
      <c r="E50">
        <v>1</v>
      </c>
      <c r="F50" s="10">
        <v>750000</v>
      </c>
      <c r="H50" s="28" t="s">
        <v>25</v>
      </c>
      <c r="I50" s="12">
        <v>0.16</v>
      </c>
      <c r="J50" s="10">
        <f>N50-L50</f>
        <v>625000</v>
      </c>
      <c r="K50" s="34"/>
      <c r="L50" s="34">
        <f>N50/6</f>
        <v>125000</v>
      </c>
      <c r="M50" s="34"/>
      <c r="N50" s="10">
        <f>F50</f>
        <v>750000</v>
      </c>
      <c r="O50" s="13">
        <v>5</v>
      </c>
      <c r="Q50" s="13">
        <f>J50/L50</f>
        <v>5</v>
      </c>
      <c r="Y50" s="32">
        <f>L50</f>
        <v>125000</v>
      </c>
      <c r="Z50" s="32">
        <f>N50</f>
        <v>750000</v>
      </c>
    </row>
    <row r="51" spans="3:40" x14ac:dyDescent="0.25">
      <c r="C51" s="1">
        <f t="shared" si="0"/>
        <v>35</v>
      </c>
      <c r="D51" s="16" t="s">
        <v>24</v>
      </c>
      <c r="E51" t="s">
        <v>2</v>
      </c>
      <c r="F51" s="21">
        <v>0</v>
      </c>
      <c r="H51" s="28" t="s">
        <v>25</v>
      </c>
      <c r="I51" s="12">
        <v>0.16</v>
      </c>
      <c r="J51" s="21">
        <f>N51-L51</f>
        <v>0</v>
      </c>
      <c r="K51" s="34" t="s">
        <v>2</v>
      </c>
      <c r="L51" s="35">
        <f>N51/6</f>
        <v>0</v>
      </c>
      <c r="M51" s="35"/>
      <c r="N51" s="10">
        <f>F51</f>
        <v>0</v>
      </c>
      <c r="O51" s="13">
        <v>5</v>
      </c>
      <c r="Q51" s="13" t="e">
        <f>J51/L51</f>
        <v>#DIV/0!</v>
      </c>
      <c r="AA51" s="32">
        <f>L51</f>
        <v>0</v>
      </c>
      <c r="AB51" s="32">
        <f>N51</f>
        <v>0</v>
      </c>
    </row>
    <row r="52" spans="3:40" x14ac:dyDescent="0.25">
      <c r="C52" s="1">
        <f t="shared" si="0"/>
        <v>36</v>
      </c>
      <c r="F52" s="10">
        <f>SUM(F49:F51)</f>
        <v>1250000</v>
      </c>
      <c r="G52" s="10">
        <f>F52/3</f>
        <v>416666.66666666669</v>
      </c>
      <c r="I52" s="4"/>
      <c r="J52" s="10">
        <f>SUM(J49:J51)</f>
        <v>1041666.6666666667</v>
      </c>
      <c r="K52" s="37" t="s">
        <v>32</v>
      </c>
      <c r="L52" s="34">
        <f>SUM(L49:L51)</f>
        <v>208333.33333333331</v>
      </c>
      <c r="M52" s="34">
        <f>L52/3</f>
        <v>69444.444444444438</v>
      </c>
      <c r="N52" s="10" t="s">
        <v>2</v>
      </c>
      <c r="S52" s="32" t="s">
        <v>2</v>
      </c>
      <c r="T52" s="32"/>
    </row>
    <row r="53" spans="3:40" x14ac:dyDescent="0.25">
      <c r="C53" s="1">
        <f t="shared" si="0"/>
        <v>37</v>
      </c>
      <c r="I53" s="4"/>
      <c r="K53" s="36">
        <f>L52/L61</f>
        <v>0.23578839063705737</v>
      </c>
      <c r="L53" s="38"/>
      <c r="M53" s="38"/>
      <c r="N53" s="10" t="s">
        <v>2</v>
      </c>
      <c r="S53" s="32" t="s">
        <v>2</v>
      </c>
      <c r="T53" s="32"/>
    </row>
    <row r="54" spans="3:40" x14ac:dyDescent="0.25">
      <c r="C54" s="1">
        <f t="shared" si="0"/>
        <v>38</v>
      </c>
      <c r="D54" s="16" t="s">
        <v>27</v>
      </c>
      <c r="E54">
        <v>1</v>
      </c>
      <c r="F54" s="10">
        <v>2000000</v>
      </c>
      <c r="H54" s="28" t="s">
        <v>26</v>
      </c>
      <c r="I54" s="12">
        <v>0.09</v>
      </c>
      <c r="J54" s="10">
        <f>N54-L54</f>
        <v>1818181.8181818181</v>
      </c>
      <c r="K54" s="39"/>
      <c r="L54" s="39">
        <f>N54/11</f>
        <v>181818.18181818182</v>
      </c>
      <c r="M54" s="39"/>
      <c r="N54" s="10">
        <f>F54</f>
        <v>2000000</v>
      </c>
      <c r="O54" s="13">
        <v>10</v>
      </c>
      <c r="Q54" s="13">
        <f>J54/L54</f>
        <v>10</v>
      </c>
      <c r="Y54" s="32">
        <f>L54</f>
        <v>181818.18181818182</v>
      </c>
      <c r="Z54" s="32">
        <f>N54</f>
        <v>2000000</v>
      </c>
    </row>
    <row r="55" spans="3:40" x14ac:dyDescent="0.25">
      <c r="C55" s="1">
        <f t="shared" si="0"/>
        <v>39</v>
      </c>
      <c r="D55" s="16" t="s">
        <v>27</v>
      </c>
      <c r="E55">
        <v>1</v>
      </c>
      <c r="F55" s="21">
        <v>1000000</v>
      </c>
      <c r="H55" s="28" t="s">
        <v>26</v>
      </c>
      <c r="I55" s="12">
        <v>0.09</v>
      </c>
      <c r="J55" s="21">
        <f>N55-L55</f>
        <v>909090.90909090906</v>
      </c>
      <c r="K55" s="39" t="s">
        <v>2</v>
      </c>
      <c r="L55" s="40">
        <f>N55/11</f>
        <v>90909.090909090912</v>
      </c>
      <c r="M55" s="40"/>
      <c r="N55" s="10">
        <f>F55</f>
        <v>1000000</v>
      </c>
      <c r="O55" s="13">
        <v>10</v>
      </c>
      <c r="Q55" s="13">
        <f>J55/L55</f>
        <v>10</v>
      </c>
      <c r="AC55" s="32">
        <f>L55</f>
        <v>90909.090909090912</v>
      </c>
      <c r="AD55" s="32">
        <f>N55</f>
        <v>1000000</v>
      </c>
    </row>
    <row r="56" spans="3:40" x14ac:dyDescent="0.25">
      <c r="C56" s="1">
        <f t="shared" si="0"/>
        <v>40</v>
      </c>
      <c r="D56" s="16"/>
      <c r="F56" s="10">
        <f>SUM(F54:F55)</f>
        <v>3000000</v>
      </c>
      <c r="G56" s="10">
        <f>F56/2</f>
        <v>1500000</v>
      </c>
      <c r="H56" s="28"/>
      <c r="I56" s="11"/>
      <c r="J56" s="10">
        <f>SUM(J54:J55)</f>
        <v>2727272.7272727271</v>
      </c>
      <c r="K56" s="39" t="s">
        <v>33</v>
      </c>
      <c r="L56" s="39">
        <f>SUM(L54:L55)</f>
        <v>272727.27272727271</v>
      </c>
      <c r="M56" s="39">
        <f>L56/2</f>
        <v>136363.63636363635</v>
      </c>
      <c r="N56" s="10"/>
      <c r="O56" s="13"/>
      <c r="Q56" s="13"/>
    </row>
    <row r="57" spans="3:40" x14ac:dyDescent="0.25">
      <c r="C57" s="1">
        <f t="shared" si="0"/>
        <v>41</v>
      </c>
      <c r="K57" s="41">
        <f>L56/L61</f>
        <v>0.30866843865214783</v>
      </c>
      <c r="L57" s="42"/>
      <c r="M57" s="42"/>
      <c r="S57" s="33">
        <f>SUM(S17:S55)</f>
        <v>25000</v>
      </c>
      <c r="T57" s="33">
        <f t="shared" ref="T57:AL57" si="14">SUM(T17:T55)</f>
        <v>80000</v>
      </c>
      <c r="U57" s="33">
        <f t="shared" si="14"/>
        <v>40000</v>
      </c>
      <c r="V57" s="33">
        <f t="shared" si="14"/>
        <v>130000</v>
      </c>
      <c r="W57" s="33">
        <f t="shared" si="14"/>
        <v>148333.33333333331</v>
      </c>
      <c r="X57" s="33">
        <f t="shared" si="14"/>
        <v>680000</v>
      </c>
      <c r="Y57" s="33">
        <f t="shared" si="14"/>
        <v>416818.18181818182</v>
      </c>
      <c r="Z57" s="33">
        <f t="shared" si="14"/>
        <v>3095000</v>
      </c>
      <c r="AA57" s="33">
        <f t="shared" si="14"/>
        <v>100000</v>
      </c>
      <c r="AB57" s="33">
        <f t="shared" si="14"/>
        <v>200000</v>
      </c>
      <c r="AC57" s="33">
        <f t="shared" si="14"/>
        <v>153409.09090909091</v>
      </c>
      <c r="AD57" s="33">
        <f t="shared" si="14"/>
        <v>1250000</v>
      </c>
      <c r="AE57" s="33">
        <f t="shared" si="14"/>
        <v>0</v>
      </c>
      <c r="AF57" s="33">
        <f t="shared" si="14"/>
        <v>0</v>
      </c>
      <c r="AG57" s="33">
        <f t="shared" si="14"/>
        <v>0</v>
      </c>
      <c r="AH57" s="33">
        <f t="shared" si="14"/>
        <v>0</v>
      </c>
      <c r="AI57" s="33">
        <f t="shared" si="14"/>
        <v>0</v>
      </c>
      <c r="AJ57" s="33">
        <f t="shared" si="14"/>
        <v>0</v>
      </c>
      <c r="AK57" s="33">
        <f t="shared" si="14"/>
        <v>0</v>
      </c>
      <c r="AL57" s="33">
        <f t="shared" si="14"/>
        <v>0</v>
      </c>
      <c r="AM57" s="33">
        <f>S57+U57+W57+Y57+AA57+AC57+AE57+AG57+AI57+AK57</f>
        <v>883560.60606060608</v>
      </c>
      <c r="AN57" s="33">
        <f>T57+V57+X57+Z57+AB57+AD57+AF57+AH57+AJ57+AL57</f>
        <v>5435000</v>
      </c>
    </row>
    <row r="58" spans="3:40" x14ac:dyDescent="0.25">
      <c r="C58" s="1">
        <f t="shared" si="0"/>
        <v>42</v>
      </c>
    </row>
    <row r="59" spans="3:40" x14ac:dyDescent="0.25">
      <c r="C59" s="1">
        <f t="shared" si="0"/>
        <v>43</v>
      </c>
    </row>
    <row r="60" spans="3:40" x14ac:dyDescent="0.25">
      <c r="C60" s="1">
        <f t="shared" si="0"/>
        <v>44</v>
      </c>
    </row>
    <row r="61" spans="3:40" ht="23.25" x14ac:dyDescent="0.35">
      <c r="C61" s="1">
        <f t="shared" si="0"/>
        <v>45</v>
      </c>
      <c r="D61" t="s">
        <v>35</v>
      </c>
      <c r="E61">
        <f>SUM(E17:E57)</f>
        <v>19</v>
      </c>
      <c r="F61" s="10">
        <f>F37+F47+F52+F56</f>
        <v>5435000</v>
      </c>
      <c r="G61" s="10">
        <f>F61/E61</f>
        <v>286052.63157894736</v>
      </c>
      <c r="I61" s="43">
        <f>L61/J61</f>
        <v>0.19412773181977064</v>
      </c>
      <c r="J61" s="10">
        <f>J37+J47+J52+J56</f>
        <v>4551439.3939393936</v>
      </c>
      <c r="K61" s="17">
        <f>K38+K48+K53+K57</f>
        <v>1</v>
      </c>
      <c r="L61" s="18">
        <f>L37+L47+L52+L56</f>
        <v>883560.60606060596</v>
      </c>
      <c r="M61" s="30">
        <f>L61/33</f>
        <v>26774.563820018364</v>
      </c>
      <c r="N61" s="10">
        <f>SUM(N17:N57)</f>
        <v>5435000</v>
      </c>
      <c r="O61" s="19">
        <f>J61/L61</f>
        <v>5.1512475349395528</v>
      </c>
    </row>
    <row r="62" spans="3:40" x14ac:dyDescent="0.25">
      <c r="C62" s="1">
        <f t="shared" si="0"/>
        <v>46</v>
      </c>
      <c r="F62" s="10" t="s">
        <v>2</v>
      </c>
      <c r="G62" t="s">
        <v>2</v>
      </c>
      <c r="O62" s="45" t="s">
        <v>28</v>
      </c>
    </row>
    <row r="63" spans="3:40" x14ac:dyDescent="0.25">
      <c r="C63" s="1">
        <f t="shared" si="0"/>
        <v>47</v>
      </c>
      <c r="D63" t="s">
        <v>34</v>
      </c>
      <c r="O63" s="45" t="s">
        <v>16</v>
      </c>
    </row>
    <row r="64" spans="3:40" x14ac:dyDescent="0.25">
      <c r="C64" s="1">
        <f t="shared" si="0"/>
        <v>48</v>
      </c>
    </row>
    <row r="65" spans="3:13" ht="15.75" x14ac:dyDescent="0.25">
      <c r="C65" s="1">
        <f t="shared" si="0"/>
        <v>49</v>
      </c>
      <c r="G65" s="44" t="s">
        <v>40</v>
      </c>
      <c r="J65" t="s">
        <v>36</v>
      </c>
      <c r="K65" s="10">
        <f>L37</f>
        <v>212500</v>
      </c>
      <c r="L65" s="23">
        <f>K65/K68</f>
        <v>0.24050415844979853</v>
      </c>
      <c r="M65" s="23"/>
    </row>
    <row r="66" spans="3:13" ht="15.75" x14ac:dyDescent="0.25">
      <c r="C66" s="1">
        <f t="shared" si="0"/>
        <v>50</v>
      </c>
      <c r="G66" s="44" t="s">
        <v>39</v>
      </c>
      <c r="J66" t="s">
        <v>37</v>
      </c>
      <c r="K66" s="10">
        <f>L47+L52</f>
        <v>398333.33333333331</v>
      </c>
      <c r="L66" s="23">
        <f>K66/K68</f>
        <v>0.45082740289805368</v>
      </c>
      <c r="M66" s="23"/>
    </row>
    <row r="67" spans="3:13" x14ac:dyDescent="0.25">
      <c r="C67" s="1">
        <f t="shared" si="0"/>
        <v>51</v>
      </c>
      <c r="J67" t="s">
        <v>38</v>
      </c>
      <c r="K67" s="21">
        <f>L56</f>
        <v>272727.27272727271</v>
      </c>
      <c r="L67" s="24">
        <f>K67/K68</f>
        <v>0.30866843865214783</v>
      </c>
      <c r="M67" s="24"/>
    </row>
    <row r="68" spans="3:13" x14ac:dyDescent="0.25">
      <c r="C68" s="1">
        <f t="shared" si="0"/>
        <v>52</v>
      </c>
      <c r="K68" s="10">
        <f>SUM(K65:K67)</f>
        <v>883560.60606060596</v>
      </c>
      <c r="L68" s="23">
        <f>SUM(L65:L67)</f>
        <v>1</v>
      </c>
      <c r="M68" s="23"/>
    </row>
    <row r="69" spans="3:13" x14ac:dyDescent="0.25">
      <c r="D69" t="s">
        <v>44</v>
      </c>
    </row>
    <row r="70" spans="3:13" x14ac:dyDescent="0.25">
      <c r="D70" t="s">
        <v>45</v>
      </c>
    </row>
  </sheetData>
  <pageMargins left="0.45" right="0.2" top="0.25" bottom="0.25" header="0.3" footer="0.3"/>
  <pageSetup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CAD13-EFAF-4E33-8554-D8EB32FEC1D5}">
  <dimension ref="A1"/>
  <sheetViews>
    <sheetView workbookViewId="0">
      <selection activeCell="D19" sqref="D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Projections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Bowman</dc:creator>
  <cp:lastModifiedBy>Jeff Bowman</cp:lastModifiedBy>
  <cp:lastPrinted>2022-04-01T20:42:34Z</cp:lastPrinted>
  <dcterms:created xsi:type="dcterms:W3CDTF">2022-03-30T12:53:53Z</dcterms:created>
  <dcterms:modified xsi:type="dcterms:W3CDTF">2022-04-14T11:25:41Z</dcterms:modified>
</cp:coreProperties>
</file>